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a.fish\Documents\OUTA\JoburgCAN\City Council\IDP-Budget-Tarriffs 2024\"/>
    </mc:Choice>
  </mc:AlternateContent>
  <xr:revisionPtr revIDLastSave="0" documentId="8_{FA739E96-BF5F-424C-A98A-7C28F2BEED7C}" xr6:coauthVersionLast="47" xr6:coauthVersionMax="47" xr10:uidLastSave="{00000000-0000-0000-0000-000000000000}"/>
  <bookViews>
    <workbookView xWindow="-108" yWindow="-108" windowWidth="23256" windowHeight="12576" xr2:uid="{26A11559-EF46-4CD0-8A9F-2C91D2BF7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E25" i="1"/>
  <c r="D25" i="1"/>
  <c r="C25" i="1"/>
  <c r="B28" i="1"/>
  <c r="D38" i="1"/>
  <c r="D40" i="1"/>
  <c r="C40" i="1"/>
  <c r="E7" i="1"/>
  <c r="D7" i="1"/>
  <c r="C7" i="1"/>
  <c r="E6" i="1"/>
  <c r="D5" i="1"/>
  <c r="D6" i="1"/>
  <c r="D13" i="1" s="1"/>
  <c r="E22" i="1"/>
  <c r="D22" i="1"/>
  <c r="C22" i="1"/>
  <c r="E21" i="1"/>
  <c r="D21" i="1"/>
  <c r="E23" i="1"/>
  <c r="D23" i="1"/>
  <c r="C23" i="1"/>
  <c r="C38" i="1"/>
  <c r="C6" i="1"/>
  <c r="C5" i="1"/>
  <c r="C21" i="1"/>
  <c r="B44" i="1"/>
  <c r="B13" i="1"/>
  <c r="B29" i="1"/>
  <c r="B43" i="1"/>
  <c r="B12" i="1"/>
  <c r="E13" i="1" l="1"/>
  <c r="E14" i="1" s="1"/>
  <c r="C13" i="1"/>
  <c r="C14" i="1" s="1"/>
  <c r="D29" i="1"/>
  <c r="D30" i="1" s="1"/>
  <c r="C29" i="1"/>
  <c r="C30" i="1" s="1"/>
  <c r="E29" i="1"/>
  <c r="E30" i="1" s="1"/>
  <c r="D14" i="1"/>
  <c r="C43" i="1"/>
  <c r="D44" i="1"/>
  <c r="B45" i="1"/>
  <c r="C44" i="1"/>
  <c r="D43" i="1"/>
  <c r="B30" i="1"/>
  <c r="D45" i="1" l="1"/>
  <c r="C45" i="1"/>
</calcChain>
</file>

<file path=xl/sharedStrings.xml><?xml version="1.0" encoding="utf-8"?>
<sst xmlns="http://schemas.openxmlformats.org/spreadsheetml/2006/main" count="65" uniqueCount="38">
  <si>
    <t>Property rates</t>
  </si>
  <si>
    <t>Electricity: basic levy</t>
  </si>
  <si>
    <t>Electricity: consumption</t>
  </si>
  <si>
    <t>Water: DSM levy</t>
  </si>
  <si>
    <t>Water: consumption</t>
  </si>
  <si>
    <t>Sanitation</t>
  </si>
  <si>
    <t>Refuse removal</t>
  </si>
  <si>
    <t>Sub-total</t>
  </si>
  <si>
    <t>VAT on services (not rates)</t>
  </si>
  <si>
    <t>Total household bill pm</t>
  </si>
  <si>
    <t>"Middle income" range household (property value R700 000, using 1 000kWh electricity &amp; 30kl water pm)</t>
  </si>
  <si>
    <t>"Affordable range" household (property value R500 000, using 500kWh electricity &amp; 25kl water pm)</t>
  </si>
  <si>
    <t>Indigent household receiving free basic services (property value R300 000, using 350kWh electricity &amp; 20kl water (50kWh elec &amp; 6kl water free)</t>
  </si>
  <si>
    <t>Rates are 0.009213c/rand with first R300 000 of value excluded from rating. No VAT on rates.</t>
  </si>
  <si>
    <t>First R300 000 of residential properties is excluding from rates.</t>
  </si>
  <si>
    <t>Domestic conventional single-phase 80A tariff (first column), domestic conventional single-phase 60A, domestic conventional three-phase 80A (2nd column): 500kWh x R2.2308/kWh = R1115.40.   Domestic prepaid high usage (third column): 500kWh x R2.3219kWh = R1160.95.</t>
  </si>
  <si>
    <t>Domestic conventional single phase 80A (first column): R244.20 service charge + R719.35 capacity charge = R963.55. Domestic conventional three phase 80A (second column): R244.20 + R985.37 = R1229.57. Domestic prepaid high usage (third column): R244.20 + R237.30 = R481.50.</t>
  </si>
  <si>
    <t>Properties valued at below R350 000 are exempt.</t>
  </si>
  <si>
    <t>Property value R500 001 to R750 000: R291 pm</t>
  </si>
  <si>
    <t>Domestic conventional single-phase 80A: R244.20 service charge + R719.35 capacity charge = R963.55 (first column). Domestic conventional three-phase 80A: R244.20 + R985.37 = R1229.57 (second column). Domestic prepaid high: R244.20 + R237.30 = R481.50 (third column).</t>
  </si>
  <si>
    <t>Domestic conventional single-phase 80A: (500kWh x R2.2308) + (500kWh x R2.5602) + (500kWh x R0.06 surcharge) (first column). Domestic conventional three-phase 80A: same (second column). Domestic prepaid high: (500kWh x R2.3219) + (500kWh x R2.5602) + (500kWh x R0.06).  NOTE that CoJ omits to include the 6c/kWh surcharge on usage over 500kWh pm.</t>
  </si>
  <si>
    <t>Domestic prepaid low-usage tariff, with 50kWh free elec, thus 300kWh x R2.1952/kWh. The domestic conventional 60A tariff is higher.</t>
  </si>
  <si>
    <t>Demand management levy, charged to those who use more than 15kl of water pm.</t>
  </si>
  <si>
    <t>Demand management levy, charged on conventional &amp; prepaid water.</t>
  </si>
  <si>
    <t>Elec tariff: prepaid low usage. Water: conventional meter.</t>
  </si>
  <si>
    <t>Elec tariff: prepaid low usage. Water: prepaid.</t>
  </si>
  <si>
    <t>Conventional meter: (6kl x R0) + (4l x R26.20) + (5kl x R27.35) + (5kl x R38.34). Prepaid water: (6kl x R0) + (4kl x R22.56) + (5kl x R23.28) + (5kl x R27.82).</t>
  </si>
  <si>
    <t>Refuse charge on property value R350 001 to R500 000: R175 pm.</t>
  </si>
  <si>
    <t>Sanitation tariffs are for a free-standing house on 301-1000m2. For a complex unit (of any value) the charge is R612.58, and for a flat valued at R700 000 and more, the charge is R612.58.</t>
  </si>
  <si>
    <t>Sanitation tariffs are for a free-standing house on less than 300m2. For a complex unit (of any value) the charge is R612.58. For a flat valued at less than R700 000, the charge is R314.68.</t>
  </si>
  <si>
    <t>First 6kl free for all households. Conventional meter: (6kl x r0) + (4kl x R26.20) + (5kl x R27.35) + (5kl x R38.34) + (5kl x R52.99) = R698.20.</t>
  </si>
  <si>
    <t>Elec tariff: conventional single-phase 80A. Water: conventional meter.</t>
  </si>
  <si>
    <t>Elec tariff: conventional three-phase 80A. Water: conventional meter.</t>
  </si>
  <si>
    <t>Elec tariff: prepaid high usage. Water: conventional meter.</t>
  </si>
  <si>
    <t>First 6kl free for all households. Conventional meter: (6kl x r0) + (4kl x R26.20) + (5kl x R27.35) + (5kl x R38.34) + (10kl x R52.99) = R963.15.  The City wrongly adds the montly DSM levy into this water charge, double-counting it.</t>
  </si>
  <si>
    <t>Table SA14: CoJ 2024/25</t>
  </si>
  <si>
    <t>CoJ table SA14 (2024/25)</t>
  </si>
  <si>
    <t>Our calculations (2024/25) (discrepancies highlighted)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</si>
</sst>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1" fillId="0" borderId="0" xfId="0" applyFont="1"/>
    <xf numFmtId="0" fontId="3" fillId="2" borderId="1" xfId="0" applyFont="1" applyFill="1" applyBorder="1" applyAlignment="1">
      <alignment wrapText="1"/>
    </xf>
    <xf numFmtId="164" fontId="2" fillId="2" borderId="2" xfId="0" applyNumberFormat="1" applyFont="1" applyFill="1" applyBorder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/>
    <xf numFmtId="164" fontId="2" fillId="3" borderId="5" xfId="0" applyNumberFormat="1" applyFont="1" applyFill="1" applyBorder="1"/>
    <xf numFmtId="164" fontId="2" fillId="3" borderId="0" xfId="0" applyNumberFormat="1" applyFont="1" applyFill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3" fillId="0" borderId="13" xfId="0" applyFont="1" applyBorder="1"/>
    <xf numFmtId="164" fontId="3" fillId="2" borderId="14" xfId="0" applyNumberFormat="1" applyFont="1" applyFill="1" applyBorder="1"/>
    <xf numFmtId="164" fontId="3" fillId="3" borderId="15" xfId="0" applyNumberFormat="1" applyFont="1" applyFill="1" applyBorder="1"/>
    <xf numFmtId="0" fontId="3" fillId="0" borderId="16" xfId="0" applyFont="1" applyBorder="1"/>
    <xf numFmtId="0" fontId="2" fillId="0" borderId="17" xfId="0" applyFont="1" applyBorder="1"/>
    <xf numFmtId="164" fontId="2" fillId="0" borderId="10" xfId="0" applyNumberFormat="1" applyFont="1" applyBorder="1"/>
    <xf numFmtId="0" fontId="2" fillId="0" borderId="18" xfId="0" applyFont="1" applyBorder="1"/>
    <xf numFmtId="0" fontId="3" fillId="0" borderId="19" xfId="0" applyFont="1" applyBorder="1"/>
    <xf numFmtId="164" fontId="3" fillId="3" borderId="20" xfId="0" applyNumberFormat="1" applyFont="1" applyFill="1" applyBorder="1"/>
    <xf numFmtId="164" fontId="2" fillId="0" borderId="4" xfId="0" applyNumberFormat="1" applyFont="1" applyBorder="1"/>
    <xf numFmtId="164" fontId="2" fillId="0" borderId="12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41ED-B8E5-4B0D-9236-65CD348C846A}">
  <dimension ref="A1:F48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RowHeight="13.8" x14ac:dyDescent="0.3"/>
  <cols>
    <col min="1" max="1" width="19.21875" style="1" customWidth="1"/>
    <col min="2" max="2" width="17.5546875" style="1" customWidth="1"/>
    <col min="3" max="4" width="16" style="1" customWidth="1"/>
    <col min="5" max="5" width="15.109375" style="1" customWidth="1"/>
    <col min="6" max="6" width="42.21875" style="1" customWidth="1"/>
    <col min="7" max="16384" width="8.88671875" style="1"/>
  </cols>
  <sheetData>
    <row r="1" spans="1:6" ht="64.2" x14ac:dyDescent="0.5">
      <c r="B1" s="30" t="s">
        <v>36</v>
      </c>
      <c r="C1" s="31" t="s">
        <v>37</v>
      </c>
      <c r="D1" s="31"/>
      <c r="E1" s="31"/>
      <c r="F1" s="31"/>
    </row>
    <row r="2" spans="1:6" ht="15" thickBot="1" x14ac:dyDescent="0.35">
      <c r="C2" s="2"/>
      <c r="D2" s="2"/>
      <c r="E2" s="4"/>
      <c r="F2" s="4"/>
    </row>
    <row r="3" spans="1:6" ht="15.6" x14ac:dyDescent="0.4">
      <c r="A3" s="32" t="s">
        <v>10</v>
      </c>
      <c r="B3" s="35"/>
      <c r="C3" s="35"/>
      <c r="D3" s="35"/>
      <c r="E3" s="35"/>
      <c r="F3" s="36"/>
    </row>
    <row r="4" spans="1:6" ht="82.8" x14ac:dyDescent="0.3">
      <c r="A4" s="21"/>
      <c r="B4" s="5" t="s">
        <v>35</v>
      </c>
      <c r="C4" s="7" t="s">
        <v>31</v>
      </c>
      <c r="D4" s="8" t="s">
        <v>32</v>
      </c>
      <c r="E4" s="8" t="s">
        <v>33</v>
      </c>
      <c r="F4" s="22"/>
    </row>
    <row r="5" spans="1:6" ht="27.6" x14ac:dyDescent="0.3">
      <c r="A5" s="23" t="s">
        <v>0</v>
      </c>
      <c r="B5" s="6">
        <v>307.10000000000002</v>
      </c>
      <c r="C5" s="9">
        <f>(700000-300000)*0.009213/12</f>
        <v>307.10000000000002</v>
      </c>
      <c r="D5" s="3">
        <f>(700000-300000)*0.009213/12</f>
        <v>307.10000000000002</v>
      </c>
      <c r="E5" s="3">
        <v>307.10000000000002</v>
      </c>
      <c r="F5" s="15" t="s">
        <v>13</v>
      </c>
    </row>
    <row r="6" spans="1:6" ht="82.8" x14ac:dyDescent="0.3">
      <c r="A6" s="23" t="s">
        <v>1</v>
      </c>
      <c r="B6" s="6">
        <v>1035.2</v>
      </c>
      <c r="C6" s="10">
        <f>SUM(244.2,719.35)</f>
        <v>963.55</v>
      </c>
      <c r="D6" s="11">
        <f>SUM(244.2,985.37)</f>
        <v>1229.57</v>
      </c>
      <c r="E6" s="11">
        <f>SUM(244.2,237.3)</f>
        <v>481.5</v>
      </c>
      <c r="F6" s="15" t="s">
        <v>19</v>
      </c>
    </row>
    <row r="7" spans="1:6" ht="110.4" x14ac:dyDescent="0.3">
      <c r="A7" s="23" t="s">
        <v>2</v>
      </c>
      <c r="B7" s="6">
        <v>2395.5</v>
      </c>
      <c r="C7" s="10">
        <f>SUM(500*2.2308)+(500*2.5602)+(500*0.06)</f>
        <v>2425.5</v>
      </c>
      <c r="D7" s="11">
        <f>SUM(500*2.2308)+(500*2.5602)+(500*0.06)</f>
        <v>2425.5</v>
      </c>
      <c r="E7" s="11">
        <f>SUM(500*2.3219)+(500*2.6634)+(500*0.06)</f>
        <v>2522.6499999999996</v>
      </c>
      <c r="F7" s="15" t="s">
        <v>20</v>
      </c>
    </row>
    <row r="8" spans="1:6" ht="27.6" x14ac:dyDescent="0.3">
      <c r="A8" s="23" t="s">
        <v>3</v>
      </c>
      <c r="B8" s="6">
        <v>36.590000000000003</v>
      </c>
      <c r="C8" s="9">
        <v>36.590000000000003</v>
      </c>
      <c r="D8" s="3">
        <v>36.590000000000003</v>
      </c>
      <c r="E8" s="3">
        <v>36.590000000000003</v>
      </c>
      <c r="F8" s="15" t="s">
        <v>23</v>
      </c>
    </row>
    <row r="9" spans="1:6" ht="69" x14ac:dyDescent="0.3">
      <c r="A9" s="23" t="s">
        <v>4</v>
      </c>
      <c r="B9" s="6">
        <v>999.74</v>
      </c>
      <c r="C9" s="10">
        <f>SUM(4*26.2)+(5*27.35)+(5*38.34)+(10*52.99)</f>
        <v>963.15</v>
      </c>
      <c r="D9" s="11">
        <f>SUM(4*26.2)+(5*27.35)+(5*38.34)+(10*52.99)</f>
        <v>963.15</v>
      </c>
      <c r="E9" s="11">
        <f>SUM(4*26.2)+(5*27.35)+(5*38.34)+(10*52.99)</f>
        <v>963.15</v>
      </c>
      <c r="F9" s="15" t="s">
        <v>34</v>
      </c>
    </row>
    <row r="10" spans="1:6" ht="55.2" x14ac:dyDescent="0.3">
      <c r="A10" s="23" t="s">
        <v>5</v>
      </c>
      <c r="B10" s="6">
        <v>612.58000000000004</v>
      </c>
      <c r="C10" s="9">
        <v>612.58000000000004</v>
      </c>
      <c r="D10" s="3">
        <v>612.58000000000004</v>
      </c>
      <c r="E10" s="3">
        <v>612.58000000000004</v>
      </c>
      <c r="F10" s="15" t="s">
        <v>28</v>
      </c>
    </row>
    <row r="11" spans="1:6" x14ac:dyDescent="0.3">
      <c r="A11" s="23" t="s">
        <v>6</v>
      </c>
      <c r="B11" s="6">
        <v>231</v>
      </c>
      <c r="C11" s="9">
        <v>231</v>
      </c>
      <c r="D11" s="3">
        <v>231</v>
      </c>
      <c r="E11" s="3">
        <v>231</v>
      </c>
      <c r="F11" s="15" t="s">
        <v>18</v>
      </c>
    </row>
    <row r="12" spans="1:6" x14ac:dyDescent="0.3">
      <c r="A12" s="23" t="s">
        <v>7</v>
      </c>
      <c r="B12" s="6">
        <f>SUM(B5:B11)</f>
        <v>5617.71</v>
      </c>
      <c r="C12" s="9"/>
      <c r="D12" s="3"/>
      <c r="E12" s="3"/>
      <c r="F12" s="16"/>
    </row>
    <row r="13" spans="1:6" x14ac:dyDescent="0.3">
      <c r="A13" s="23" t="s">
        <v>8</v>
      </c>
      <c r="B13" s="6">
        <f>SUM(B6,B7,B8,B9,B10,B11)*0.15</f>
        <v>796.59149999999988</v>
      </c>
      <c r="C13" s="9">
        <f>SUM(C6,C7,C8,C9,C10,C11)*0.15</f>
        <v>784.85550000000001</v>
      </c>
      <c r="D13" s="3">
        <f>SUM(D6,D7,D8,D9,D10,D11)*0.15</f>
        <v>824.75849999999991</v>
      </c>
      <c r="E13" s="3">
        <f>SUM(E6,E7,E8,E9,E10,E11)*0.15</f>
        <v>727.12049999999999</v>
      </c>
      <c r="F13" s="16"/>
    </row>
    <row r="14" spans="1:6" s="2" customFormat="1" ht="14.4" thickBot="1" x14ac:dyDescent="0.35">
      <c r="A14" s="24" t="s">
        <v>9</v>
      </c>
      <c r="B14" s="18">
        <v>6414.3</v>
      </c>
      <c r="C14" s="25">
        <f>SUM(C5:C13)</f>
        <v>6324.3254999999999</v>
      </c>
      <c r="D14" s="19">
        <f>SUM(D5:D13)</f>
        <v>6630.2484999999997</v>
      </c>
      <c r="E14" s="19">
        <f>SUM(E5,E6,E7,E8,E9,E10,E11,E13)</f>
        <v>5881.6904999999997</v>
      </c>
      <c r="F14" s="20"/>
    </row>
    <row r="15" spans="1:6" x14ac:dyDescent="0.3">
      <c r="B15" s="3"/>
      <c r="C15" s="3"/>
      <c r="D15" s="3"/>
      <c r="E15" s="3"/>
      <c r="F15" s="3"/>
    </row>
    <row r="16" spans="1:6" x14ac:dyDescent="0.3">
      <c r="B16" s="3"/>
      <c r="C16" s="3"/>
      <c r="D16" s="3"/>
      <c r="E16" s="3"/>
      <c r="F16" s="3"/>
    </row>
    <row r="17" spans="1:6" x14ac:dyDescent="0.3">
      <c r="B17" s="3"/>
      <c r="C17" s="3"/>
      <c r="D17" s="3"/>
      <c r="E17" s="3"/>
      <c r="F17" s="3"/>
    </row>
    <row r="18" spans="1:6" ht="14.4" thickBot="1" x14ac:dyDescent="0.35">
      <c r="B18" s="3"/>
      <c r="C18" s="3"/>
      <c r="D18" s="3"/>
      <c r="E18" s="3"/>
      <c r="F18" s="3"/>
    </row>
    <row r="19" spans="1:6" ht="15.6" x14ac:dyDescent="0.4">
      <c r="A19" s="32" t="s">
        <v>11</v>
      </c>
      <c r="B19" s="35"/>
      <c r="C19" s="35"/>
      <c r="D19" s="35"/>
      <c r="E19" s="35"/>
      <c r="F19" s="36"/>
    </row>
    <row r="20" spans="1:6" ht="82.8" x14ac:dyDescent="0.3">
      <c r="A20" s="12"/>
      <c r="B20" s="5" t="s">
        <v>35</v>
      </c>
      <c r="C20" s="8" t="s">
        <v>31</v>
      </c>
      <c r="D20" s="8" t="s">
        <v>32</v>
      </c>
      <c r="E20" s="8" t="s">
        <v>33</v>
      </c>
      <c r="F20" s="13"/>
    </row>
    <row r="21" spans="1:6" ht="27.6" x14ac:dyDescent="0.3">
      <c r="A21" s="14" t="s">
        <v>0</v>
      </c>
      <c r="B21" s="6">
        <v>153.55000000000001</v>
      </c>
      <c r="C21" s="3">
        <f>(500000-300000)*0.009213/12</f>
        <v>153.55000000000001</v>
      </c>
      <c r="D21" s="3">
        <f>(500000-300000)*0.009213/12</f>
        <v>153.55000000000001</v>
      </c>
      <c r="E21" s="3">
        <f>(500000-300000)*0.009213/12</f>
        <v>153.55000000000001</v>
      </c>
      <c r="F21" s="15" t="s">
        <v>13</v>
      </c>
    </row>
    <row r="22" spans="1:6" ht="82.8" x14ac:dyDescent="0.3">
      <c r="A22" s="14" t="s">
        <v>1</v>
      </c>
      <c r="B22" s="6">
        <v>1035.2</v>
      </c>
      <c r="C22" s="11">
        <f>SUM(244.2,719.35)</f>
        <v>963.55</v>
      </c>
      <c r="D22" s="11">
        <f>SUM(244.2,985.37)</f>
        <v>1229.57</v>
      </c>
      <c r="E22" s="11">
        <f>SUM(244.2,237.3)</f>
        <v>481.5</v>
      </c>
      <c r="F22" s="15" t="s">
        <v>16</v>
      </c>
    </row>
    <row r="23" spans="1:6" ht="82.8" x14ac:dyDescent="0.3">
      <c r="A23" s="14" t="s">
        <v>2</v>
      </c>
      <c r="B23" s="6">
        <v>1115.4000000000001</v>
      </c>
      <c r="C23" s="3">
        <f>(500*2.2308)</f>
        <v>1115.3999999999999</v>
      </c>
      <c r="D23" s="3">
        <f>(500*2.2308)</f>
        <v>1115.3999999999999</v>
      </c>
      <c r="E23" s="11">
        <f>(500*2.3219)</f>
        <v>1160.9499999999998</v>
      </c>
      <c r="F23" s="15" t="s">
        <v>15</v>
      </c>
    </row>
    <row r="24" spans="1:6" ht="27.6" x14ac:dyDescent="0.3">
      <c r="A24" s="14" t="s">
        <v>3</v>
      </c>
      <c r="B24" s="6">
        <v>36.590000000000003</v>
      </c>
      <c r="C24" s="3">
        <v>36.590000000000003</v>
      </c>
      <c r="D24" s="3">
        <v>36.590000000000003</v>
      </c>
      <c r="E24" s="3">
        <v>36.590000000000003</v>
      </c>
      <c r="F24" s="15" t="s">
        <v>23</v>
      </c>
    </row>
    <row r="25" spans="1:6" ht="41.4" x14ac:dyDescent="0.3">
      <c r="A25" s="14" t="s">
        <v>4</v>
      </c>
      <c r="B25" s="6">
        <v>698.2</v>
      </c>
      <c r="C25" s="3">
        <f>SUM(4*26.2)+(5*27.35)+(5*38.34)+(5*52.99)</f>
        <v>698.2</v>
      </c>
      <c r="D25" s="3">
        <f>SUM(4*26.2)+(5*27.35)+(5*38.34)+(5*52.99)</f>
        <v>698.2</v>
      </c>
      <c r="E25" s="3">
        <f>SUM(4*26.2)+(5*27.35)+(5*38.34)+(5*52.99)</f>
        <v>698.2</v>
      </c>
      <c r="F25" s="15" t="s">
        <v>30</v>
      </c>
    </row>
    <row r="26" spans="1:6" ht="55.2" x14ac:dyDescent="0.3">
      <c r="A26" s="14" t="s">
        <v>5</v>
      </c>
      <c r="B26" s="6">
        <v>314.68</v>
      </c>
      <c r="C26" s="3">
        <v>314.68</v>
      </c>
      <c r="D26" s="3">
        <v>314.68</v>
      </c>
      <c r="E26" s="3">
        <v>314.68</v>
      </c>
      <c r="F26" s="15" t="s">
        <v>29</v>
      </c>
    </row>
    <row r="27" spans="1:6" ht="27.6" x14ac:dyDescent="0.3">
      <c r="A27" s="14" t="s">
        <v>6</v>
      </c>
      <c r="B27" s="6">
        <v>175</v>
      </c>
      <c r="C27" s="3">
        <v>175</v>
      </c>
      <c r="D27" s="3">
        <v>175</v>
      </c>
      <c r="E27" s="3">
        <v>175</v>
      </c>
      <c r="F27" s="15" t="s">
        <v>27</v>
      </c>
    </row>
    <row r="28" spans="1:6" x14ac:dyDescent="0.3">
      <c r="A28" s="14" t="s">
        <v>7</v>
      </c>
      <c r="B28" s="6">
        <f>SUM(B21:B27)</f>
        <v>3528.6200000000003</v>
      </c>
      <c r="C28" s="3"/>
      <c r="D28" s="3"/>
      <c r="E28" s="3"/>
      <c r="F28" s="16"/>
    </row>
    <row r="29" spans="1:6" x14ac:dyDescent="0.3">
      <c r="A29" s="14" t="s">
        <v>8</v>
      </c>
      <c r="B29" s="6">
        <f>SUM(B22,B23,B24,B25,B26,B27)*0.15</f>
        <v>506.26049999999998</v>
      </c>
      <c r="C29" s="3">
        <f>SUM(C22,C23,C24,C25,C26,C27)*0.15</f>
        <v>495.51299999999992</v>
      </c>
      <c r="D29" s="3">
        <f>SUM(D22,D23,D24,D25,D26,D27)*0.15</f>
        <v>535.41599999999994</v>
      </c>
      <c r="E29" s="3">
        <f>SUM(E22,E23,E24,E25,E26,E27)*0.15</f>
        <v>430.03799999999995</v>
      </c>
      <c r="F29" s="16"/>
    </row>
    <row r="30" spans="1:6" s="2" customFormat="1" ht="14.4" thickBot="1" x14ac:dyDescent="0.35">
      <c r="A30" s="17" t="s">
        <v>9</v>
      </c>
      <c r="B30" s="18">
        <f>SUM(B28,B29)</f>
        <v>4034.8805000000002</v>
      </c>
      <c r="C30" s="19">
        <f>SUM(C21,C22,C23,C24,C25,C26,C27,C29)</f>
        <v>3952.4829999999997</v>
      </c>
      <c r="D30" s="19">
        <f>SUM(D21,D22,D23,D24,D25,D26,D27,D29)</f>
        <v>4258.405999999999</v>
      </c>
      <c r="E30" s="19">
        <f>SUM(E21,E22,E23,E24,E25,E26,E27,E29)</f>
        <v>3450.5079999999998</v>
      </c>
      <c r="F30" s="20"/>
    </row>
    <row r="31" spans="1:6" x14ac:dyDescent="0.3">
      <c r="B31" s="3"/>
      <c r="C31" s="3"/>
      <c r="D31" s="3"/>
      <c r="E31" s="3"/>
      <c r="F31" s="3"/>
    </row>
    <row r="32" spans="1:6" x14ac:dyDescent="0.3">
      <c r="B32" s="3"/>
      <c r="C32" s="3"/>
      <c r="D32" s="3"/>
      <c r="E32" s="3"/>
      <c r="F32" s="3"/>
    </row>
    <row r="33" spans="1:6" ht="14.4" thickBot="1" x14ac:dyDescent="0.35">
      <c r="B33" s="3"/>
      <c r="C33" s="3"/>
      <c r="D33" s="3"/>
      <c r="E33" s="3"/>
      <c r="F33" s="3"/>
    </row>
    <row r="34" spans="1:6" ht="21" x14ac:dyDescent="0.4">
      <c r="A34" s="32" t="s">
        <v>12</v>
      </c>
      <c r="B34" s="33"/>
      <c r="C34" s="33"/>
      <c r="D34" s="33"/>
      <c r="E34" s="33"/>
      <c r="F34" s="34"/>
    </row>
    <row r="35" spans="1:6" ht="55.2" x14ac:dyDescent="0.3">
      <c r="A35" s="12"/>
      <c r="B35" s="5" t="s">
        <v>35</v>
      </c>
      <c r="C35" s="8" t="s">
        <v>24</v>
      </c>
      <c r="D35" s="8" t="s">
        <v>25</v>
      </c>
      <c r="E35" s="26"/>
      <c r="F35" s="22"/>
    </row>
    <row r="36" spans="1:6" ht="27.6" x14ac:dyDescent="0.3">
      <c r="A36" s="14" t="s">
        <v>0</v>
      </c>
      <c r="B36" s="6">
        <v>0</v>
      </c>
      <c r="C36" s="3">
        <v>0</v>
      </c>
      <c r="D36" s="3">
        <v>0</v>
      </c>
      <c r="E36" s="3"/>
      <c r="F36" s="15" t="s">
        <v>14</v>
      </c>
    </row>
    <row r="37" spans="1:6" x14ac:dyDescent="0.3">
      <c r="A37" s="14" t="s">
        <v>1</v>
      </c>
      <c r="B37" s="6">
        <v>0</v>
      </c>
      <c r="C37" s="3">
        <v>0</v>
      </c>
      <c r="D37" s="3">
        <v>0</v>
      </c>
      <c r="E37" s="3"/>
      <c r="F37" s="15"/>
    </row>
    <row r="38" spans="1:6" ht="41.4" x14ac:dyDescent="0.3">
      <c r="A38" s="14" t="s">
        <v>2</v>
      </c>
      <c r="B38" s="6">
        <v>557.70000000000005</v>
      </c>
      <c r="C38" s="3">
        <f>(300*2.1952)</f>
        <v>658.56</v>
      </c>
      <c r="D38" s="3">
        <f>(300*2.1952)</f>
        <v>658.56</v>
      </c>
      <c r="F38" s="15" t="s">
        <v>21</v>
      </c>
    </row>
    <row r="39" spans="1:6" ht="27.6" x14ac:dyDescent="0.3">
      <c r="A39" s="14" t="s">
        <v>3</v>
      </c>
      <c r="B39" s="6">
        <v>36.590000000000003</v>
      </c>
      <c r="C39" s="3">
        <v>36.590000000000003</v>
      </c>
      <c r="D39" s="3">
        <v>36.590000000000003</v>
      </c>
      <c r="E39" s="3"/>
      <c r="F39" s="15" t="s">
        <v>22</v>
      </c>
    </row>
    <row r="40" spans="1:6" ht="41.4" x14ac:dyDescent="0.3">
      <c r="A40" s="14" t="s">
        <v>4</v>
      </c>
      <c r="B40" s="6">
        <v>433.25</v>
      </c>
      <c r="C40" s="3">
        <f>SUM(4*26.2)+(5*27.35)+(5*38.34)</f>
        <v>433.25</v>
      </c>
      <c r="D40" s="11">
        <f>SUM(4*22.56)+(5*23.28)+(5*27.82)</f>
        <v>345.74</v>
      </c>
      <c r="E40" s="3"/>
      <c r="F40" s="15" t="s">
        <v>26</v>
      </c>
    </row>
    <row r="41" spans="1:6" x14ac:dyDescent="0.3">
      <c r="A41" s="14" t="s">
        <v>5</v>
      </c>
      <c r="B41" s="6">
        <v>0</v>
      </c>
      <c r="C41" s="3">
        <v>0</v>
      </c>
      <c r="D41" s="3">
        <v>0</v>
      </c>
      <c r="E41" s="3"/>
      <c r="F41" s="15"/>
    </row>
    <row r="42" spans="1:6" x14ac:dyDescent="0.3">
      <c r="A42" s="14" t="s">
        <v>6</v>
      </c>
      <c r="B42" s="6">
        <v>0</v>
      </c>
      <c r="C42" s="3">
        <v>0</v>
      </c>
      <c r="D42" s="3">
        <v>0</v>
      </c>
      <c r="E42" s="3"/>
      <c r="F42" s="15" t="s">
        <v>17</v>
      </c>
    </row>
    <row r="43" spans="1:6" x14ac:dyDescent="0.3">
      <c r="A43" s="14" t="s">
        <v>7</v>
      </c>
      <c r="B43" s="6">
        <f>SUM(B36:B42)</f>
        <v>1027.54</v>
      </c>
      <c r="C43" s="3">
        <f>SUM(C36:C42)</f>
        <v>1128.4000000000001</v>
      </c>
      <c r="D43" s="3">
        <f>SUM(D36,D37,D38,D39,D40,D41,D42)</f>
        <v>1040.8899999999999</v>
      </c>
      <c r="E43" s="3"/>
      <c r="F43" s="27"/>
    </row>
    <row r="44" spans="1:6" x14ac:dyDescent="0.3">
      <c r="A44" s="14" t="s">
        <v>8</v>
      </c>
      <c r="B44" s="6">
        <f>SUM(B38,B39,B40)*0.15</f>
        <v>154.131</v>
      </c>
      <c r="C44" s="3">
        <f>SUM(C37:C42)*0.15</f>
        <v>169.26000000000002</v>
      </c>
      <c r="D44" s="3">
        <f>SUM(D37,D38,D39,D40,D41,D42)*0.15</f>
        <v>156.13349999999997</v>
      </c>
      <c r="E44" s="3"/>
      <c r="F44" s="27"/>
    </row>
    <row r="45" spans="1:6" ht="14.4" thickBot="1" x14ac:dyDescent="0.35">
      <c r="A45" s="17" t="s">
        <v>9</v>
      </c>
      <c r="B45" s="18">
        <f>SUM(B36,B43,B44)</f>
        <v>1181.671</v>
      </c>
      <c r="C45" s="19">
        <f>SUM(C43,C44)</f>
        <v>1297.6600000000001</v>
      </c>
      <c r="D45" s="19">
        <f>SUM(D43,D44)</f>
        <v>1197.0234999999998</v>
      </c>
      <c r="E45" s="28"/>
      <c r="F45" s="29"/>
    </row>
    <row r="46" spans="1:6" x14ac:dyDescent="0.3">
      <c r="B46" s="3"/>
      <c r="C46" s="3"/>
      <c r="D46" s="3"/>
      <c r="E46" s="3"/>
      <c r="F46" s="3"/>
    </row>
    <row r="47" spans="1:6" x14ac:dyDescent="0.3">
      <c r="B47" s="3"/>
      <c r="C47" s="3"/>
      <c r="D47" s="3"/>
      <c r="E47" s="3"/>
      <c r="F47" s="3"/>
    </row>
    <row r="48" spans="1:6" x14ac:dyDescent="0.3">
      <c r="B48" s="3"/>
      <c r="C48" s="3"/>
      <c r="D48" s="3"/>
      <c r="E48" s="3"/>
      <c r="F48" s="3"/>
    </row>
  </sheetData>
  <mergeCells count="4">
    <mergeCell ref="C1:F1"/>
    <mergeCell ref="A34:F34"/>
    <mergeCell ref="A19:F19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flanagan</dc:creator>
  <cp:lastModifiedBy>Julia Fish</cp:lastModifiedBy>
  <dcterms:created xsi:type="dcterms:W3CDTF">2024-04-19T13:25:39Z</dcterms:created>
  <dcterms:modified xsi:type="dcterms:W3CDTF">2024-04-21T20:37:48Z</dcterms:modified>
</cp:coreProperties>
</file>